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mea.ads.local\data\delfn\users\u001599\Downloads\"/>
    </mc:Choice>
  </mc:AlternateContent>
  <xr:revisionPtr revIDLastSave="0" documentId="8_{0A058867-1E4B-47ED-BB1A-FCEB92DCB6F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Berechnungstool" sheetId="3" r:id="rId1"/>
    <sheet name="Katalogtabellen" sheetId="4" state="hidden" r:id="rId2"/>
    <sheet name="Empfehlung_Druckregelventil" sheetId="5" r:id="rId3"/>
  </sheets>
  <definedNames>
    <definedName name="_xlnm.Print_Area" localSheetId="2">Empfehlung_Druckregelventil!$A$44:$AA$44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3" l="1"/>
  <c r="O9" i="3"/>
  <c r="O8" i="3"/>
  <c r="O7" i="3"/>
  <c r="N13" i="3"/>
  <c r="N12" i="3"/>
  <c r="N11" i="3"/>
  <c r="F15" i="4" l="1"/>
  <c r="G15" i="4" s="1"/>
  <c r="F22" i="4"/>
  <c r="G22" i="4" s="1"/>
  <c r="E22" i="4"/>
  <c r="F21" i="4"/>
  <c r="G21" i="4" s="1"/>
  <c r="E21" i="4"/>
  <c r="F20" i="4"/>
  <c r="G20" i="4" s="1"/>
  <c r="E20" i="4"/>
  <c r="F19" i="4"/>
  <c r="G19" i="4" s="1"/>
  <c r="E19" i="4"/>
  <c r="F18" i="4"/>
  <c r="G18" i="4" s="1"/>
  <c r="E18" i="4"/>
  <c r="F17" i="4"/>
  <c r="G17" i="4" s="1"/>
  <c r="E17" i="4"/>
  <c r="F16" i="4"/>
  <c r="G16" i="4" s="1"/>
  <c r="E16" i="4"/>
  <c r="E15" i="4"/>
  <c r="A5" i="3"/>
  <c r="A4" i="3"/>
  <c r="C11" i="3" l="1"/>
  <c r="C13" i="3" s="1"/>
  <c r="F4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G7" i="4" s="1"/>
  <c r="E7" i="4"/>
  <c r="F6" i="4"/>
  <c r="E6" i="4"/>
  <c r="F5" i="4"/>
  <c r="E5" i="4"/>
  <c r="E4" i="4"/>
  <c r="G11" i="4" l="1"/>
  <c r="G4" i="4"/>
  <c r="A6" i="3" s="1"/>
  <c r="C14" i="3" s="1"/>
  <c r="G5" i="4"/>
  <c r="G9" i="4"/>
  <c r="G13" i="4"/>
  <c r="G6" i="4"/>
  <c r="G10" i="4"/>
  <c r="G14" i="4"/>
  <c r="G8" i="4"/>
  <c r="G12" i="4"/>
  <c r="C15" i="3" l="1"/>
</calcChain>
</file>

<file path=xl/sharedStrings.xml><?xml version="1.0" encoding="utf-8"?>
<sst xmlns="http://schemas.openxmlformats.org/spreadsheetml/2006/main" count="129" uniqueCount="90">
  <si>
    <r>
      <t>Kolben-</t>
    </r>
    <r>
      <rPr>
        <b/>
        <sz val="11"/>
        <color theme="1"/>
        <rFont val="Calibri"/>
        <family val="2"/>
      </rPr>
      <t>Ø</t>
    </r>
  </si>
  <si>
    <r>
      <t>Zwischenbacken-</t>
    </r>
    <r>
      <rPr>
        <b/>
        <sz val="11"/>
        <color theme="1"/>
        <rFont val="Calibri"/>
        <family val="2"/>
      </rPr>
      <t>Ø</t>
    </r>
  </si>
  <si>
    <t>Querschnitt ZBA</t>
  </si>
  <si>
    <t>Querschnitt KOL</t>
  </si>
  <si>
    <t>Druckkraft gesamt</t>
  </si>
  <si>
    <t>Hub 1</t>
  </si>
  <si>
    <t>Schließen</t>
  </si>
  <si>
    <t>Öffnen</t>
  </si>
  <si>
    <t>AS</t>
  </si>
  <si>
    <t>IS</t>
  </si>
  <si>
    <t>Hub 2</t>
  </si>
  <si>
    <t>Sperrluftdruck:</t>
  </si>
  <si>
    <t>Greiferversion:</t>
  </si>
  <si>
    <t>Greifkraft mit Sperrluftdruck:</t>
  </si>
  <si>
    <t>Betriebsdruck:</t>
  </si>
  <si>
    <t>Baugröße:</t>
  </si>
  <si>
    <t>AS-KVZ</t>
  </si>
  <si>
    <t>IS-KVZ</t>
  </si>
  <si>
    <t>Hubversion:</t>
  </si>
  <si>
    <t>Normal-Schließen</t>
  </si>
  <si>
    <t>1-Normal-Schließen</t>
  </si>
  <si>
    <t>1-Normal-Öffnen</t>
  </si>
  <si>
    <t>1-AS</t>
  </si>
  <si>
    <t>1-IS</t>
  </si>
  <si>
    <t>KVZ-Schließen</t>
  </si>
  <si>
    <t>KVZ-Öffnen</t>
  </si>
  <si>
    <t>1-KVZ-Schließen</t>
  </si>
  <si>
    <t>1-KVZ-Öffnen</t>
  </si>
  <si>
    <t>1-AS-KVZ</t>
  </si>
  <si>
    <t>1-IS-KVZ</t>
  </si>
  <si>
    <t>2-Normal-Schließen</t>
  </si>
  <si>
    <t>2-Normal-Öffnen</t>
  </si>
  <si>
    <t>2-AS</t>
  </si>
  <si>
    <t>2-IS</t>
  </si>
  <si>
    <t>2-KVZ-Schließen</t>
  </si>
  <si>
    <t>2-KVZ-Öffnen</t>
  </si>
  <si>
    <t>2-AS-KVZ</t>
  </si>
  <si>
    <t>2-IS-KVZ</t>
  </si>
  <si>
    <t>Greifkraftänderung:</t>
  </si>
  <si>
    <t>Katalogwert: 
(Punkt P bei Nenndruck)</t>
  </si>
  <si>
    <t>Greifkraft: 
(Punkt P bei Betriebsdruck)</t>
  </si>
  <si>
    <t>Auswahl</t>
  </si>
  <si>
    <t>Eingabe</t>
  </si>
  <si>
    <t>erstellt durch Daniel Barta</t>
  </si>
  <si>
    <t>Greifer</t>
  </si>
  <si>
    <t>Greifer:</t>
  </si>
  <si>
    <t>DPG-plus</t>
  </si>
  <si>
    <t>DPG-plus 40</t>
  </si>
  <si>
    <t>DPG-plus 50</t>
  </si>
  <si>
    <t>DPG-plus 64</t>
  </si>
  <si>
    <t>DPG-plus 80</t>
  </si>
  <si>
    <t>DPG-plus 100</t>
  </si>
  <si>
    <t>DPG-plus 125</t>
  </si>
  <si>
    <t>DPG-plus 160</t>
  </si>
  <si>
    <t>DPG-plus 200</t>
  </si>
  <si>
    <t>DPG-plus 240</t>
  </si>
  <si>
    <t>DPG-plus 300</t>
  </si>
  <si>
    <t>DPG-plus 380</t>
  </si>
  <si>
    <t>DPZ-plus 40</t>
  </si>
  <si>
    <t>DPZ-plus 50</t>
  </si>
  <si>
    <t>DPZ-plus 64</t>
  </si>
  <si>
    <t>DPZ-plus 80</t>
  </si>
  <si>
    <t>DPZ-plus 100</t>
  </si>
  <si>
    <t>DPZ-plus 125</t>
  </si>
  <si>
    <t>DPZ-plus 160</t>
  </si>
  <si>
    <t>DPZ-plus200</t>
  </si>
  <si>
    <t>Berechnungstool DPG-plus/DPZ-plus - Greifkraftänderung bei Sperrluftdruck</t>
  </si>
  <si>
    <t>BG</t>
  </si>
  <si>
    <t>Greiferversion</t>
  </si>
  <si>
    <t>Normal-Öffnen</t>
  </si>
  <si>
    <t>Vorteile:</t>
  </si>
  <si>
    <t>Nachteile:</t>
  </si>
  <si>
    <t>DRUCKREGELVENTIL AS2-RGP-G014-GAU-010</t>
  </si>
  <si>
    <t xml:space="preserve">AVENTICS GmbH </t>
  </si>
  <si>
    <t xml:space="preserve">DRUCKREGLER PR1-RGP-G014-GAN-SS P(0,05-2,00)
</t>
  </si>
  <si>
    <t xml:space="preserve">ID-Nr.: 0821302445 </t>
  </si>
  <si>
    <t>ID-Nr.: R412006137</t>
  </si>
  <si>
    <t xml:space="preserve"> - montierbar an vorhandene Wartungseinheit</t>
  </si>
  <si>
    <t xml:space="preserve"> - günstige Alternative mit Beschaffungskosten von ca. 35 € (Stand Juli 2016))</t>
  </si>
  <si>
    <t xml:space="preserve"> - für alle Baugrößen einsetzbar</t>
  </si>
  <si>
    <t xml:space="preserve"> - Beschaffungskosten von ca. 130 € (Stand Juli 2016)</t>
  </si>
  <si>
    <t>Stand: 25.08.2016</t>
  </si>
  <si>
    <t>Empfehlung eines geeigneten Druckregelventils mit Sekundärentlüftung für DPG-plus unter Verwendung von Sperrluft:</t>
  </si>
  <si>
    <t>Kunden können gleichwertige Druckregelventile mit Sekundärentlüftung anderer Hersteller einsetzen.</t>
  </si>
  <si>
    <t>Die folgenden Druckregelventile stellen lediglich unsere Empfehlungen dar, falls der Kunde unsicher ist welches Druckregelventil er verwenden soll:</t>
  </si>
  <si>
    <t xml:space="preserve"> - schnelle Reaktionszeit bei Druckausgleich</t>
  </si>
  <si>
    <t xml:space="preserve"> - längere Reaktionzeit bei Druckausgleich</t>
  </si>
  <si>
    <t xml:space="preserve"> - höhere Druckschwankungen bei Greiferbewegung AUF und ZU;</t>
  </si>
  <si>
    <t xml:space="preserve">   jedoch kein kompletter Druckabfall auf 0 bar</t>
  </si>
  <si>
    <t xml:space="preserve"> - geringe Druckschwankung bei Greiferbewegung AUF und ZU, kein kompletter Druckabfall auf 0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</si>
</sst>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General&quot; mm&quot;"/>
    <numFmt numFmtId="165" formatCode="0.00&quot; mm&quot;"/>
    <numFmt numFmtId="166" formatCode="0.00&quot; N&quot;"/>
    <numFmt numFmtId="167" formatCode="General&quot; N&quot;"/>
    <numFmt numFmtId="168" formatCode="0.0&quot; N&quot;"/>
    <numFmt numFmtId="169" formatCode="General&quot; bar&quot;"/>
    <numFmt numFmtId="170" formatCode="0&quot; N&quot;"/>
    <numFmt numFmtId="171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9" fontId="3" fillId="6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67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right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7" fontId="0" fillId="4" borderId="2" xfId="0" applyNumberForma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0" fontId="7" fillId="0" borderId="3" xfId="0" applyFont="1" applyBorder="1"/>
    <xf numFmtId="0" fontId="8" fillId="0" borderId="0" xfId="0" applyFont="1"/>
    <xf numFmtId="0" fontId="1" fillId="2" borderId="1" xfId="0" applyFont="1" applyFill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67" fontId="0" fillId="4" borderId="18" xfId="0" applyNumberFormat="1" applyFill="1" applyBorder="1" applyAlignment="1">
      <alignment horizontal="center" vertical="center"/>
    </xf>
    <xf numFmtId="167" fontId="0" fillId="4" borderId="19" xfId="0" applyNumberFormat="1" applyFill="1" applyBorder="1" applyAlignment="1">
      <alignment horizontal="center" vertical="center"/>
    </xf>
    <xf numFmtId="167" fontId="0" fillId="4" borderId="20" xfId="0" applyNumberFormat="1" applyFill="1" applyBorder="1" applyAlignment="1">
      <alignment horizontal="center" vertical="center"/>
    </xf>
    <xf numFmtId="167" fontId="0" fillId="0" borderId="14" xfId="0" applyNumberFormat="1" applyBorder="1" applyAlignment="1">
      <alignment horizontal="center" vertical="center"/>
    </xf>
    <xf numFmtId="167" fontId="0" fillId="4" borderId="21" xfId="0" applyNumberFormat="1" applyFill="1" applyBorder="1" applyAlignment="1">
      <alignment horizontal="center" vertical="center"/>
    </xf>
    <xf numFmtId="167" fontId="0" fillId="4" borderId="22" xfId="0" applyNumberForma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5" xfId="0" applyBorder="1"/>
    <xf numFmtId="0" fontId="10" fillId="0" borderId="0" xfId="0" applyFont="1" applyAlignment="1" applyProtection="1">
      <alignment horizontal="center" vertical="center"/>
      <protection hidden="1"/>
    </xf>
    <xf numFmtId="168" fontId="9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3" fillId="0" borderId="0" xfId="0" applyFont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26" xfId="0" applyBorder="1"/>
    <xf numFmtId="0" fontId="0" fillId="0" borderId="26" xfId="0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170" fontId="1" fillId="0" borderId="5" xfId="0" applyNumberFormat="1" applyFont="1" applyBorder="1" applyAlignment="1">
      <alignment horizontal="center" vertical="center"/>
    </xf>
    <xf numFmtId="171" fontId="1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637442</xdr:colOff>
      <xdr:row>0</xdr:row>
      <xdr:rowOff>7327</xdr:rowOff>
    </xdr:from>
    <xdr:to>
      <xdr:col>12</xdr:col>
      <xdr:colOff>326106</xdr:colOff>
      <xdr:row>16</xdr:row>
      <xdr:rowOff>111369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648807" y="7327"/>
          <a:ext cx="6385472" cy="35403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600811</xdr:colOff>
      <xdr:row>16</xdr:row>
      <xdr:rowOff>51285</xdr:rowOff>
    </xdr:from>
    <xdr:to>
      <xdr:col>12</xdr:col>
      <xdr:colOff>337042</xdr:colOff>
      <xdr:row>34</xdr:row>
      <xdr:rowOff>14652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612176" y="3480285"/>
          <a:ext cx="6433039" cy="33923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146537</xdr:colOff>
      <xdr:row>17</xdr:row>
      <xdr:rowOff>51290</xdr:rowOff>
    </xdr:from>
    <xdr:to>
      <xdr:col>3</xdr:col>
      <xdr:colOff>446941</xdr:colOff>
      <xdr:row>25</xdr:row>
      <xdr:rowOff>87924</xdr:rowOff>
    </xdr:to>
    <xdr:sp macro="" textlink="">
      <xdr:nvSpPr>
        <xdr:cNvPr id="152" name="Textfeld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146537" y="3099290"/>
          <a:ext cx="3282462" cy="1560634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de-DE" sz="1000"/>
            <a:t>Durch das</a:t>
          </a:r>
          <a:r>
            <a:rPr lang="de-DE" sz="1000" baseline="0"/>
            <a:t> Anlegen eines Sperrluftdrucks in der Schrägzug-Kammer wirken Kräfte auf die Querschnittsfläche der Zwischenbacken.</a:t>
          </a:r>
        </a:p>
        <a:p>
          <a:pPr algn="l"/>
          <a:r>
            <a:rPr lang="de-DE" sz="1000" baseline="0"/>
            <a:t>In  der </a:t>
          </a:r>
          <a:r>
            <a:rPr lang="de-DE" sz="1000" b="1" baseline="0"/>
            <a:t>Backenbewegung AUF </a:t>
          </a:r>
          <a:r>
            <a:rPr lang="de-DE" sz="1000" baseline="0"/>
            <a:t>wirken diese Sperrluftkräfte </a:t>
          </a:r>
          <a:r>
            <a:rPr lang="de-DE" sz="1000" b="1" baseline="0"/>
            <a:t>zusätzlich zu </a:t>
          </a:r>
          <a:r>
            <a:rPr lang="de-DE" sz="1000" baseline="0"/>
            <a:t>den Betriebskräften wodurch sich die resultierenden Greifkräfte erhöhen (siehe Bild oben).</a:t>
          </a:r>
        </a:p>
        <a:p>
          <a:pPr algn="l"/>
          <a:r>
            <a:rPr lang="de-DE" sz="1000"/>
            <a:t>Im Gegenzug wirken in der </a:t>
          </a:r>
          <a:r>
            <a:rPr lang="de-DE" sz="1000" b="1"/>
            <a:t>Backenbewegung</a:t>
          </a:r>
          <a:r>
            <a:rPr lang="de-DE" sz="1000" b="1" baseline="0"/>
            <a:t> ZU </a:t>
          </a:r>
          <a:r>
            <a:rPr lang="de-DE" sz="1000"/>
            <a:t>die Sperrluftkräfte </a:t>
          </a:r>
          <a:r>
            <a:rPr lang="de-DE" sz="1000" b="1"/>
            <a:t>gegen</a:t>
          </a:r>
          <a:r>
            <a:rPr lang="de-DE" sz="1000"/>
            <a:t> die Betriebskräfte wodurch sich die resultierenden</a:t>
          </a:r>
          <a:r>
            <a:rPr lang="de-DE" sz="1000" baseline="0"/>
            <a:t> Greifkräfte reduzieren (siehe Bild unten)</a:t>
          </a:r>
          <a:endParaRPr lang="de-DE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76136</xdr:rowOff>
    </xdr:from>
    <xdr:to>
      <xdr:col>7</xdr:col>
      <xdr:colOff>442245</xdr:colOff>
      <xdr:row>31</xdr:row>
      <xdr:rowOff>10194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776266"/>
          <a:ext cx="5776244" cy="31725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2865</xdr:rowOff>
    </xdr:from>
    <xdr:to>
      <xdr:col>8</xdr:col>
      <xdr:colOff>703385</xdr:colOff>
      <xdr:row>37</xdr:row>
      <xdr:rowOff>16977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41495"/>
          <a:ext cx="6799385" cy="9666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10193</xdr:rowOff>
    </xdr:from>
    <xdr:to>
      <xdr:col>8</xdr:col>
      <xdr:colOff>741490</xdr:colOff>
      <xdr:row>43</xdr:row>
      <xdr:rowOff>164058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01323"/>
          <a:ext cx="6837490" cy="1296865"/>
        </a:xfrm>
        <a:prstGeom prst="rect">
          <a:avLst/>
        </a:prstGeom>
      </xdr:spPr>
    </xdr:pic>
    <xdr:clientData/>
  </xdr:twoCellAnchor>
  <xdr:twoCellAnchor editAs="oneCell">
    <xdr:from>
      <xdr:col>10</xdr:col>
      <xdr:colOff>29305</xdr:colOff>
      <xdr:row>16</xdr:row>
      <xdr:rowOff>24524</xdr:rowOff>
    </xdr:from>
    <xdr:to>
      <xdr:col>17</xdr:col>
      <xdr:colOff>381000</xdr:colOff>
      <xdr:row>35</xdr:row>
      <xdr:rowOff>134487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75979" y="2915154"/>
          <a:ext cx="5685695" cy="3729463"/>
        </a:xfrm>
        <a:prstGeom prst="rect">
          <a:avLst/>
        </a:prstGeom>
      </xdr:spPr>
    </xdr:pic>
    <xdr:clientData/>
  </xdr:twoCellAnchor>
  <xdr:twoCellAnchor editAs="oneCell">
    <xdr:from>
      <xdr:col>9</xdr:col>
      <xdr:colOff>463828</xdr:colOff>
      <xdr:row>35</xdr:row>
      <xdr:rowOff>171103</xdr:rowOff>
    </xdr:from>
    <xdr:to>
      <xdr:col>18</xdr:col>
      <xdr:colOff>712306</xdr:colOff>
      <xdr:row>40</xdr:row>
      <xdr:rowOff>150133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21828" y="6681233"/>
          <a:ext cx="6833152" cy="931530"/>
        </a:xfrm>
        <a:prstGeom prst="rect">
          <a:avLst/>
        </a:prstGeom>
      </xdr:spPr>
    </xdr:pic>
    <xdr:clientData/>
  </xdr:twoCellAnchor>
  <xdr:twoCellAnchor editAs="oneCell">
    <xdr:from>
      <xdr:col>9</xdr:col>
      <xdr:colOff>455544</xdr:colOff>
      <xdr:row>40</xdr:row>
      <xdr:rowOff>120449</xdr:rowOff>
    </xdr:from>
    <xdr:to>
      <xdr:col>18</xdr:col>
      <xdr:colOff>750638</xdr:colOff>
      <xdr:row>52</xdr:row>
      <xdr:rowOff>149082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13544" y="7583079"/>
          <a:ext cx="6879768" cy="2314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zoomScale="130" zoomScaleNormal="130" workbookViewId="0">
      <selection activeCell="C4" sqref="C4"/>
    </sheetView>
  </sheetViews>
  <sheetFormatPr baseColWidth="10" defaultRowHeight="14.4" x14ac:dyDescent="0.3"/>
  <cols>
    <col min="2" max="2" width="17.109375" customWidth="1"/>
    <col min="3" max="3" width="16.5546875" style="1" customWidth="1"/>
    <col min="4" max="4" width="12.109375" customWidth="1"/>
    <col min="5" max="5" width="8.33203125" customWidth="1"/>
    <col min="15" max="15" width="17.109375" bestFit="1" customWidth="1"/>
  </cols>
  <sheetData>
    <row r="1" spans="1:15" ht="15.6" x14ac:dyDescent="0.3">
      <c r="A1" s="12" t="s">
        <v>66</v>
      </c>
      <c r="B1" s="46"/>
      <c r="C1" s="47"/>
      <c r="D1" s="46"/>
      <c r="E1" s="46"/>
      <c r="F1" s="37"/>
    </row>
    <row r="2" spans="1:15" x14ac:dyDescent="0.3">
      <c r="A2" s="50" t="s">
        <v>43</v>
      </c>
      <c r="B2" s="48"/>
      <c r="C2" s="49"/>
      <c r="D2" s="48"/>
      <c r="E2" s="48"/>
      <c r="F2" s="48"/>
      <c r="N2" s="40" t="s">
        <v>67</v>
      </c>
      <c r="O2" s="41" t="s">
        <v>68</v>
      </c>
    </row>
    <row r="3" spans="1:15" x14ac:dyDescent="0.3">
      <c r="A3" s="51" t="s">
        <v>81</v>
      </c>
      <c r="N3" s="42">
        <v>40</v>
      </c>
      <c r="O3" s="41" t="s">
        <v>19</v>
      </c>
    </row>
    <row r="4" spans="1:15" x14ac:dyDescent="0.3">
      <c r="A4" s="38" t="str">
        <f>CONCATENATE(C4," ",C5)</f>
        <v>DPG-plus 200</v>
      </c>
      <c r="B4" s="2" t="s">
        <v>45</v>
      </c>
      <c r="C4" s="4" t="s">
        <v>46</v>
      </c>
      <c r="D4" t="s">
        <v>41</v>
      </c>
      <c r="N4" s="42">
        <v>50</v>
      </c>
      <c r="O4" s="41" t="s">
        <v>69</v>
      </c>
    </row>
    <row r="5" spans="1:15" x14ac:dyDescent="0.3">
      <c r="A5" s="38" t="str">
        <f>CONCATENATE(C6,"-",C7)</f>
        <v>1-Normal-Schließen</v>
      </c>
      <c r="B5" s="2" t="s">
        <v>15</v>
      </c>
      <c r="C5" s="4">
        <v>200</v>
      </c>
      <c r="D5" t="s">
        <v>41</v>
      </c>
      <c r="N5" s="42">
        <v>64</v>
      </c>
      <c r="O5" s="41" t="s">
        <v>8</v>
      </c>
    </row>
    <row r="6" spans="1:15" x14ac:dyDescent="0.3">
      <c r="A6" s="39">
        <f>INDEX(Katalogtabellen!G4:G22,MATCH(A4,Katalogtabellen!B4:B22,0))</f>
        <v>287.18083844627694</v>
      </c>
      <c r="B6" s="2" t="s">
        <v>18</v>
      </c>
      <c r="C6" s="4">
        <v>1</v>
      </c>
      <c r="D6" t="s">
        <v>41</v>
      </c>
      <c r="N6" s="42">
        <v>80</v>
      </c>
      <c r="O6" s="41" t="s">
        <v>9</v>
      </c>
    </row>
    <row r="7" spans="1:15" x14ac:dyDescent="0.3">
      <c r="B7" s="2" t="s">
        <v>12</v>
      </c>
      <c r="C7" s="4" t="s">
        <v>19</v>
      </c>
      <c r="D7" t="s">
        <v>41</v>
      </c>
      <c r="N7" s="42">
        <v>100</v>
      </c>
      <c r="O7" s="41" t="str">
        <f>IF(C4="DPZ-plus"," ","KVZ-Schließen")</f>
        <v>KVZ-Schließen</v>
      </c>
    </row>
    <row r="8" spans="1:15" x14ac:dyDescent="0.3">
      <c r="B8" s="2" t="s">
        <v>14</v>
      </c>
      <c r="C8" s="3">
        <v>6</v>
      </c>
      <c r="D8" t="s">
        <v>42</v>
      </c>
      <c r="N8" s="42">
        <v>125</v>
      </c>
      <c r="O8" s="41" t="str">
        <f>IF(C4="DPZ-plus"," ","KVZ-Öffnen")</f>
        <v>KVZ-Öffnen</v>
      </c>
    </row>
    <row r="9" spans="1:15" x14ac:dyDescent="0.3">
      <c r="B9" s="2" t="s">
        <v>11</v>
      </c>
      <c r="C9" s="3">
        <v>0.5</v>
      </c>
      <c r="D9" t="s">
        <v>42</v>
      </c>
      <c r="N9" s="42">
        <v>160</v>
      </c>
      <c r="O9" s="41" t="str">
        <f>IF(C4="DPZ-plus"," ","AS-KVZ")</f>
        <v>AS-KVZ</v>
      </c>
    </row>
    <row r="10" spans="1:15" x14ac:dyDescent="0.3">
      <c r="N10" s="42">
        <v>200</v>
      </c>
      <c r="O10" s="41" t="str">
        <f>IF(C4="DPZ-plus"," ","IS-KVZ")</f>
        <v>IS-KVZ</v>
      </c>
    </row>
    <row r="11" spans="1:15" ht="30" customHeight="1" x14ac:dyDescent="0.3">
      <c r="A11" s="54" t="s">
        <v>39</v>
      </c>
      <c r="B11" s="54"/>
      <c r="C11" s="5">
        <f>IF(INDEX(Katalogtabellen!C29:R47,MATCH(A4,Katalogtabellen!B29:B47,0),MATCH(A5,Katalogtabellen!C28:R28,0))=0,"N/A",INDEX(Katalogtabellen!C29:R47,MATCH(A4,Katalogtabellen!B29:B47,0),MATCH(A5,Katalogtabellen!C28:R28,0)))</f>
        <v>2565</v>
      </c>
      <c r="N11" s="42">
        <f>IF(C4="DPZ-plus"," ",240)</f>
        <v>240</v>
      </c>
      <c r="O11" s="41"/>
    </row>
    <row r="12" spans="1:15" x14ac:dyDescent="0.3">
      <c r="B12" s="2"/>
      <c r="N12" s="42">
        <f>IF(C4="DPZ-plus"," ",300)</f>
        <v>300</v>
      </c>
      <c r="O12" s="41"/>
    </row>
    <row r="13" spans="1:15" ht="30" customHeight="1" x14ac:dyDescent="0.3">
      <c r="A13" s="55" t="s">
        <v>40</v>
      </c>
      <c r="B13" s="56"/>
      <c r="C13" s="52">
        <f>IF(C11="N/A","N/A",C11*C8/6)</f>
        <v>2565</v>
      </c>
      <c r="N13" s="42">
        <f>IF(C4="DPZ-plus"," ",380)</f>
        <v>380</v>
      </c>
      <c r="O13" s="41"/>
    </row>
    <row r="14" spans="1:15" x14ac:dyDescent="0.3">
      <c r="A14" s="6"/>
      <c r="B14" s="7" t="s">
        <v>13</v>
      </c>
      <c r="C14" s="52">
        <f>IF(C11="N/A","N/A",C13+IF(OR(NOT(ISERROR(SEARCH("Schließen",C7))),NOT(ISERROR(SEARCH("AS",C7)))),-A6,A6))</f>
        <v>2277.819161553723</v>
      </c>
      <c r="N14" s="41"/>
      <c r="O14" s="41"/>
    </row>
    <row r="15" spans="1:15" x14ac:dyDescent="0.3">
      <c r="A15" s="6"/>
      <c r="B15" s="7" t="s">
        <v>38</v>
      </c>
      <c r="C15" s="53">
        <f>IF(C11="N/A","N/A",(C14/C13-1))</f>
        <v>-0.11196134052486428</v>
      </c>
    </row>
  </sheetData>
  <sheetProtection sheet="1" objects="1" scenarios="1"/>
  <mergeCells count="2">
    <mergeCell ref="A11:B11"/>
    <mergeCell ref="A13:B13"/>
  </mergeCells>
  <conditionalFormatting sqref="C15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5">
    <dataValidation type="list" allowBlank="1" showInputMessage="1" showErrorMessage="1" sqref="C5" xr:uid="{00000000-0002-0000-0000-000000000000}">
      <formula1>$N$3:$N$13</formula1>
    </dataValidation>
    <dataValidation type="list" allowBlank="1" showInputMessage="1" showErrorMessage="1" sqref="C7" xr:uid="{00000000-0002-0000-0000-000001000000}">
      <formula1>"Normal-Schließen,Normal-Öffnen,AS,IS,KVZ-Schließen,KVZ-Öffnen,AS-KVZ,IS-KVZ"</formula1>
    </dataValidation>
    <dataValidation type="list" allowBlank="1" showInputMessage="1" showErrorMessage="1" sqref="C6" xr:uid="{00000000-0002-0000-0000-000002000000}">
      <formula1>"1,2"</formula1>
    </dataValidation>
    <dataValidation type="list" allowBlank="1" showInputMessage="1" showErrorMessage="1" sqref="C4" xr:uid="{00000000-0002-0000-0000-000003000000}">
      <formula1>"DPG-plus,DPZ-plus"</formula1>
    </dataValidation>
    <dataValidation type="decimal" errorStyle="warning" allowBlank="1" showInputMessage="1" showErrorMessage="1" errorTitle="Achtung!" error="Der maximale Sperrluftdruck darf beim DPG-plus 0,5 bar nicht übersteigen!" sqref="C9" xr:uid="{00000000-0002-0000-0000-000004000000}">
      <formula1>0</formula1>
      <formula2>0.5</formula2>
    </dataValidation>
  </dataValidations>
  <pageMargins left="0.7" right="0.7" top="0.78740157499999996" bottom="0.78740157499999996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47"/>
  <sheetViews>
    <sheetView topLeftCell="A10" workbookViewId="0">
      <selection activeCell="L17" sqref="L17"/>
    </sheetView>
  </sheetViews>
  <sheetFormatPr baseColWidth="10" defaultColWidth="11.44140625" defaultRowHeight="14.4" x14ac:dyDescent="0.3"/>
  <cols>
    <col min="2" max="2" width="12.6640625" bestFit="1" customWidth="1"/>
    <col min="3" max="3" width="9.44140625" bestFit="1" customWidth="1"/>
    <col min="4" max="4" width="17.88671875" bestFit="1" customWidth="1"/>
    <col min="5" max="6" width="15.33203125" bestFit="1" customWidth="1"/>
    <col min="7" max="7" width="14" customWidth="1"/>
    <col min="12" max="12" width="13.88671875" bestFit="1" customWidth="1"/>
    <col min="15" max="15" width="13.88671875" bestFit="1" customWidth="1"/>
    <col min="20" max="20" width="13.88671875" bestFit="1" customWidth="1"/>
  </cols>
  <sheetData>
    <row r="1" spans="2:7" ht="15" thickBot="1" x14ac:dyDescent="0.35"/>
    <row r="2" spans="2:7" x14ac:dyDescent="0.3">
      <c r="B2" s="65" t="s">
        <v>44</v>
      </c>
      <c r="C2" s="59" t="s">
        <v>0</v>
      </c>
      <c r="D2" s="59" t="s">
        <v>1</v>
      </c>
      <c r="E2" s="59" t="s">
        <v>3</v>
      </c>
      <c r="F2" s="59" t="s">
        <v>2</v>
      </c>
      <c r="G2" s="63" t="s">
        <v>4</v>
      </c>
    </row>
    <row r="3" spans="2:7" ht="15" thickBot="1" x14ac:dyDescent="0.35">
      <c r="B3" s="66"/>
      <c r="C3" s="67"/>
      <c r="D3" s="67"/>
      <c r="E3" s="67"/>
      <c r="F3" s="67"/>
      <c r="G3" s="64"/>
    </row>
    <row r="4" spans="2:7" x14ac:dyDescent="0.3">
      <c r="B4" s="16" t="s">
        <v>47</v>
      </c>
      <c r="C4" s="17">
        <v>5</v>
      </c>
      <c r="D4" s="17">
        <v>16</v>
      </c>
      <c r="E4" s="18">
        <f t="shared" ref="E4:F8" si="0">PI()*C4^2/4</f>
        <v>19.634954084936208</v>
      </c>
      <c r="F4" s="18">
        <f t="shared" si="0"/>
        <v>201.06192982974676</v>
      </c>
      <c r="G4" s="19">
        <f xml:space="preserve"> 2*(F4*Berechnungstool!$C$9/10)-(E4*Berechnungstool!$C$9/10)</f>
        <v>19.124445278727865</v>
      </c>
    </row>
    <row r="5" spans="2:7" x14ac:dyDescent="0.3">
      <c r="B5" s="20" t="s">
        <v>48</v>
      </c>
      <c r="C5" s="8">
        <v>6</v>
      </c>
      <c r="D5" s="8">
        <v>20</v>
      </c>
      <c r="E5" s="9">
        <f t="shared" si="0"/>
        <v>28.274333882308138</v>
      </c>
      <c r="F5" s="9">
        <f t="shared" si="0"/>
        <v>314.15926535897933</v>
      </c>
      <c r="G5" s="21">
        <f xml:space="preserve"> 2*(F5*Berechnungstool!$C$9/10)-(E5*Berechnungstool!$C$9/10)</f>
        <v>30.002209841782523</v>
      </c>
    </row>
    <row r="6" spans="2:7" x14ac:dyDescent="0.3">
      <c r="B6" s="20" t="s">
        <v>49</v>
      </c>
      <c r="C6" s="8">
        <v>8</v>
      </c>
      <c r="D6" s="8">
        <v>22</v>
      </c>
      <c r="E6" s="9">
        <f t="shared" si="0"/>
        <v>50.26548245743669</v>
      </c>
      <c r="F6" s="9">
        <f t="shared" si="0"/>
        <v>380.13271108436498</v>
      </c>
      <c r="G6" s="21">
        <f xml:space="preserve"> 2*(F6*Berechnungstool!$C$9/10)-(E6*Berechnungstool!$C$9/10)</f>
        <v>35.499996985564664</v>
      </c>
    </row>
    <row r="7" spans="2:7" x14ac:dyDescent="0.3">
      <c r="B7" s="20" t="s">
        <v>50</v>
      </c>
      <c r="C7" s="8">
        <v>12</v>
      </c>
      <c r="D7" s="8">
        <v>30</v>
      </c>
      <c r="E7" s="9">
        <f t="shared" si="0"/>
        <v>113.09733552923255</v>
      </c>
      <c r="F7" s="9">
        <f t="shared" si="0"/>
        <v>706.85834705770344</v>
      </c>
      <c r="G7" s="21">
        <f xml:space="preserve"> 2*(F7*Berechnungstool!$C$9/10)-(E7*Berechnungstool!$C$9/10)</f>
        <v>65.030967929308716</v>
      </c>
    </row>
    <row r="8" spans="2:7" x14ac:dyDescent="0.3">
      <c r="B8" s="20" t="s">
        <v>51</v>
      </c>
      <c r="C8" s="8">
        <v>14</v>
      </c>
      <c r="D8" s="8">
        <v>32</v>
      </c>
      <c r="E8" s="9">
        <f t="shared" si="0"/>
        <v>153.93804002589985</v>
      </c>
      <c r="F8" s="9">
        <f t="shared" si="0"/>
        <v>804.24771931898704</v>
      </c>
      <c r="G8" s="21">
        <f xml:space="preserve"> 2*(F8*Berechnungstool!$C$9/10)-(E8*Berechnungstool!$C$9/10)</f>
        <v>72.727869930603717</v>
      </c>
    </row>
    <row r="9" spans="2:7" x14ac:dyDescent="0.3">
      <c r="B9" s="20" t="s">
        <v>52</v>
      </c>
      <c r="C9" s="8">
        <v>16</v>
      </c>
      <c r="D9" s="8">
        <v>40</v>
      </c>
      <c r="E9" s="9">
        <f t="shared" ref="E9:F9" si="1">PI()*C9^2/4</f>
        <v>201.06192982974676</v>
      </c>
      <c r="F9" s="9">
        <f t="shared" si="1"/>
        <v>1256.6370614359173</v>
      </c>
      <c r="G9" s="21">
        <f xml:space="preserve"> 2*(F9*Berechnungstool!$C$9/10)-(E9*Berechnungstool!$C$9/10)</f>
        <v>115.61060965210439</v>
      </c>
    </row>
    <row r="10" spans="2:7" x14ac:dyDescent="0.3">
      <c r="B10" s="20" t="s">
        <v>53</v>
      </c>
      <c r="C10" s="8">
        <v>20</v>
      </c>
      <c r="D10" s="8">
        <v>50</v>
      </c>
      <c r="E10" s="9">
        <f t="shared" ref="E10:F14" si="2">PI()*C10^2/4</f>
        <v>314.15926535897933</v>
      </c>
      <c r="F10" s="9">
        <f t="shared" si="2"/>
        <v>1963.4954084936207</v>
      </c>
      <c r="G10" s="21">
        <f xml:space="preserve"> 2*(F10*Berechnungstool!$C$9/10)-(E10*Berechnungstool!$C$9/10)</f>
        <v>180.64157758141312</v>
      </c>
    </row>
    <row r="11" spans="2:7" x14ac:dyDescent="0.3">
      <c r="B11" s="20" t="s">
        <v>54</v>
      </c>
      <c r="C11" s="8">
        <v>25</v>
      </c>
      <c r="D11" s="8">
        <v>63</v>
      </c>
      <c r="E11" s="9">
        <f t="shared" si="2"/>
        <v>490.87385212340519</v>
      </c>
      <c r="F11" s="9">
        <f t="shared" si="2"/>
        <v>3117.2453105244722</v>
      </c>
      <c r="G11" s="21">
        <f xml:space="preserve"> 2*(F11*Berechnungstool!$C$9/10)-(E11*Berechnungstool!$C$9/10)</f>
        <v>287.18083844627694</v>
      </c>
    </row>
    <row r="12" spans="2:7" x14ac:dyDescent="0.3">
      <c r="B12" s="20" t="s">
        <v>55</v>
      </c>
      <c r="C12" s="8">
        <v>28</v>
      </c>
      <c r="D12" s="8">
        <v>70</v>
      </c>
      <c r="E12" s="9">
        <f t="shared" si="2"/>
        <v>615.75216010359941</v>
      </c>
      <c r="F12" s="9">
        <f t="shared" si="2"/>
        <v>3848.4510006474966</v>
      </c>
      <c r="G12" s="21">
        <f xml:space="preserve"> 2*(F12*Berechnungstool!$C$9/10)-(E12*Berechnungstool!$C$9/10)</f>
        <v>354.05749205956971</v>
      </c>
    </row>
    <row r="13" spans="2:7" x14ac:dyDescent="0.3">
      <c r="B13" s="20" t="s">
        <v>56</v>
      </c>
      <c r="C13" s="8">
        <v>30</v>
      </c>
      <c r="D13" s="8">
        <v>90</v>
      </c>
      <c r="E13" s="9">
        <f t="shared" si="2"/>
        <v>706.85834705770344</v>
      </c>
      <c r="F13" s="9">
        <f t="shared" si="2"/>
        <v>6361.7251235193307</v>
      </c>
      <c r="G13" s="21">
        <f xml:space="preserve"> 2*(F13*Berechnungstool!$C$9/10)-(E13*Berechnungstool!$C$9/10)</f>
        <v>600.82959499904791</v>
      </c>
    </row>
    <row r="14" spans="2:7" ht="15" thickBot="1" x14ac:dyDescent="0.35">
      <c r="B14" s="22" t="s">
        <v>57</v>
      </c>
      <c r="C14" s="23">
        <v>35</v>
      </c>
      <c r="D14" s="23">
        <v>115</v>
      </c>
      <c r="E14" s="24">
        <f t="shared" si="2"/>
        <v>962.11275016187415</v>
      </c>
      <c r="F14" s="24">
        <f t="shared" si="2"/>
        <v>10386.890710931253</v>
      </c>
      <c r="G14" s="25">
        <f xml:space="preserve"> 2*(F14*Berechnungstool!$C$9/10)-(E14*Berechnungstool!$C$9/10)</f>
        <v>990.58343358503157</v>
      </c>
    </row>
    <row r="15" spans="2:7" x14ac:dyDescent="0.3">
      <c r="B15" s="16" t="s">
        <v>58</v>
      </c>
      <c r="C15" s="17">
        <v>5</v>
      </c>
      <c r="D15" s="17">
        <v>16</v>
      </c>
      <c r="E15" s="18">
        <f t="shared" ref="E15:F22" si="3">PI()*C15^2/4</f>
        <v>19.634954084936208</v>
      </c>
      <c r="F15" s="18">
        <f t="shared" si="3"/>
        <v>201.06192982974676</v>
      </c>
      <c r="G15" s="19">
        <f xml:space="preserve"> 3*(F15*Berechnungstool!$C$9/10)-(E15*Berechnungstool!$C$9/10)</f>
        <v>29.177541770215203</v>
      </c>
    </row>
    <row r="16" spans="2:7" x14ac:dyDescent="0.3">
      <c r="B16" s="20" t="s">
        <v>59</v>
      </c>
      <c r="C16" s="8">
        <v>10</v>
      </c>
      <c r="D16" s="8">
        <v>20</v>
      </c>
      <c r="E16" s="9">
        <f t="shared" si="3"/>
        <v>78.539816339744831</v>
      </c>
      <c r="F16" s="9">
        <f t="shared" si="3"/>
        <v>314.15926535897933</v>
      </c>
      <c r="G16" s="21">
        <f xml:space="preserve"> 3*(F16*Berechnungstool!$C$9/10)-(E16*Berechnungstool!$C$9/10)</f>
        <v>43.196898986859651</v>
      </c>
    </row>
    <row r="17" spans="2:18" x14ac:dyDescent="0.3">
      <c r="B17" s="20" t="s">
        <v>60</v>
      </c>
      <c r="C17" s="8">
        <v>14</v>
      </c>
      <c r="D17" s="8">
        <v>22</v>
      </c>
      <c r="E17" s="9">
        <f t="shared" si="3"/>
        <v>153.93804002589985</v>
      </c>
      <c r="F17" s="9">
        <f t="shared" si="3"/>
        <v>380.13271108436498</v>
      </c>
      <c r="G17" s="21">
        <f xml:space="preserve"> 3*(F17*Berechnungstool!$C$9/10)-(E17*Berechnungstool!$C$9/10)</f>
        <v>49.323004661359754</v>
      </c>
    </row>
    <row r="18" spans="2:18" x14ac:dyDescent="0.3">
      <c r="B18" s="20" t="s">
        <v>61</v>
      </c>
      <c r="C18" s="8">
        <v>16</v>
      </c>
      <c r="D18" s="8">
        <v>30</v>
      </c>
      <c r="E18" s="9">
        <f t="shared" si="3"/>
        <v>201.06192982974676</v>
      </c>
      <c r="F18" s="9">
        <f t="shared" si="3"/>
        <v>706.85834705770344</v>
      </c>
      <c r="G18" s="21">
        <f xml:space="preserve"> 3*(F18*Berechnungstool!$C$9/10)-(E18*Berechnungstool!$C$9/10)</f>
        <v>95.975655567168189</v>
      </c>
    </row>
    <row r="19" spans="2:18" x14ac:dyDescent="0.3">
      <c r="B19" s="20" t="s">
        <v>62</v>
      </c>
      <c r="C19" s="8">
        <v>20</v>
      </c>
      <c r="D19" s="8">
        <v>32</v>
      </c>
      <c r="E19" s="9">
        <f t="shared" si="3"/>
        <v>314.15926535897933</v>
      </c>
      <c r="F19" s="9">
        <f t="shared" si="3"/>
        <v>804.24771931898704</v>
      </c>
      <c r="G19" s="21">
        <f xml:space="preserve"> 3*(F19*Berechnungstool!$C$9/10)-(E19*Berechnungstool!$C$9/10)</f>
        <v>104.92919462989909</v>
      </c>
    </row>
    <row r="20" spans="2:18" x14ac:dyDescent="0.3">
      <c r="B20" s="20" t="s">
        <v>63</v>
      </c>
      <c r="C20" s="8">
        <v>25</v>
      </c>
      <c r="D20" s="8">
        <v>40</v>
      </c>
      <c r="E20" s="9">
        <f t="shared" si="3"/>
        <v>490.87385212340519</v>
      </c>
      <c r="F20" s="9">
        <f t="shared" si="3"/>
        <v>1256.6370614359173</v>
      </c>
      <c r="G20" s="21">
        <f xml:space="preserve"> 3*(F20*Berechnungstool!$C$9/10)-(E20*Berechnungstool!$C$9/10)</f>
        <v>163.95186660921732</v>
      </c>
    </row>
    <row r="21" spans="2:18" x14ac:dyDescent="0.3">
      <c r="B21" s="20" t="s">
        <v>64</v>
      </c>
      <c r="C21" s="8">
        <v>32</v>
      </c>
      <c r="D21" s="8">
        <v>50</v>
      </c>
      <c r="E21" s="9">
        <f t="shared" si="3"/>
        <v>804.24771931898704</v>
      </c>
      <c r="F21" s="9">
        <f t="shared" si="3"/>
        <v>1963.4954084936207</v>
      </c>
      <c r="G21" s="21">
        <f xml:space="preserve"> 3*(F21*Berechnungstool!$C$9/10)-(E21*Berechnungstool!$C$9/10)</f>
        <v>254.31192530809381</v>
      </c>
    </row>
    <row r="22" spans="2:18" ht="15" thickBot="1" x14ac:dyDescent="0.35">
      <c r="B22" s="22" t="s">
        <v>65</v>
      </c>
      <c r="C22" s="23">
        <v>40</v>
      </c>
      <c r="D22" s="23">
        <v>63</v>
      </c>
      <c r="E22" s="24">
        <f t="shared" si="3"/>
        <v>1256.6370614359173</v>
      </c>
      <c r="F22" s="24">
        <f t="shared" si="3"/>
        <v>3117.2453105244722</v>
      </c>
      <c r="G22" s="25">
        <f xml:space="preserve"> 3*(F22*Berechnungstool!$C$9/10)-(E22*Berechnungstool!$C$9/10)</f>
        <v>404.75494350687495</v>
      </c>
    </row>
    <row r="24" spans="2:18" ht="15" thickBot="1" x14ac:dyDescent="0.35"/>
    <row r="25" spans="2:18" x14ac:dyDescent="0.3">
      <c r="B25" s="57" t="s">
        <v>44</v>
      </c>
      <c r="C25" s="59" t="s">
        <v>5</v>
      </c>
      <c r="D25" s="59"/>
      <c r="E25" s="59"/>
      <c r="F25" s="59"/>
      <c r="G25" s="59"/>
      <c r="H25" s="59"/>
      <c r="I25" s="59"/>
      <c r="J25" s="59"/>
      <c r="K25" s="59" t="s">
        <v>10</v>
      </c>
      <c r="L25" s="59"/>
      <c r="M25" s="59"/>
      <c r="N25" s="59"/>
      <c r="O25" s="59"/>
      <c r="P25" s="59"/>
      <c r="Q25" s="59"/>
      <c r="R25" s="61"/>
    </row>
    <row r="26" spans="2:18" x14ac:dyDescent="0.3">
      <c r="B26" s="58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2"/>
    </row>
    <row r="27" spans="2:18" x14ac:dyDescent="0.3">
      <c r="B27" s="58"/>
      <c r="C27" s="14" t="s">
        <v>6</v>
      </c>
      <c r="D27" s="14" t="s">
        <v>7</v>
      </c>
      <c r="E27" s="14" t="s">
        <v>8</v>
      </c>
      <c r="F27" s="14" t="s">
        <v>9</v>
      </c>
      <c r="G27" s="14" t="s">
        <v>24</v>
      </c>
      <c r="H27" s="14" t="s">
        <v>25</v>
      </c>
      <c r="I27" s="14" t="s">
        <v>16</v>
      </c>
      <c r="J27" s="14" t="s">
        <v>17</v>
      </c>
      <c r="K27" s="14" t="s">
        <v>6</v>
      </c>
      <c r="L27" s="14" t="s">
        <v>7</v>
      </c>
      <c r="M27" s="14" t="s">
        <v>8</v>
      </c>
      <c r="N27" s="14" t="s">
        <v>9</v>
      </c>
      <c r="O27" s="14" t="s">
        <v>24</v>
      </c>
      <c r="P27" s="14" t="s">
        <v>25</v>
      </c>
      <c r="Q27" s="14" t="s">
        <v>16</v>
      </c>
      <c r="R27" s="33" t="s">
        <v>17</v>
      </c>
    </row>
    <row r="28" spans="2:18" ht="15" thickBot="1" x14ac:dyDescent="0.35">
      <c r="B28" s="34"/>
      <c r="C28" s="35" t="s">
        <v>20</v>
      </c>
      <c r="D28" s="35" t="s">
        <v>21</v>
      </c>
      <c r="E28" s="35" t="s">
        <v>22</v>
      </c>
      <c r="F28" s="35" t="s">
        <v>23</v>
      </c>
      <c r="G28" s="35" t="s">
        <v>26</v>
      </c>
      <c r="H28" s="35" t="s">
        <v>27</v>
      </c>
      <c r="I28" s="35" t="s">
        <v>28</v>
      </c>
      <c r="J28" s="35" t="s">
        <v>29</v>
      </c>
      <c r="K28" s="35" t="s">
        <v>30</v>
      </c>
      <c r="L28" s="35" t="s">
        <v>31</v>
      </c>
      <c r="M28" s="35" t="s">
        <v>32</v>
      </c>
      <c r="N28" s="35" t="s">
        <v>33</v>
      </c>
      <c r="O28" s="35" t="s">
        <v>34</v>
      </c>
      <c r="P28" s="35" t="s">
        <v>35</v>
      </c>
      <c r="Q28" s="35" t="s">
        <v>36</v>
      </c>
      <c r="R28" s="36" t="s">
        <v>37</v>
      </c>
    </row>
    <row r="29" spans="2:18" x14ac:dyDescent="0.3">
      <c r="B29" s="16" t="s">
        <v>47</v>
      </c>
      <c r="C29" s="26">
        <v>110</v>
      </c>
      <c r="D29" s="26">
        <v>120</v>
      </c>
      <c r="E29" s="26">
        <v>145</v>
      </c>
      <c r="F29" s="26">
        <v>165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8"/>
    </row>
    <row r="30" spans="2:18" x14ac:dyDescent="0.3">
      <c r="B30" s="20" t="s">
        <v>48</v>
      </c>
      <c r="C30" s="5">
        <v>125</v>
      </c>
      <c r="D30" s="5">
        <v>130</v>
      </c>
      <c r="E30" s="5">
        <v>165</v>
      </c>
      <c r="F30" s="5">
        <v>170</v>
      </c>
      <c r="G30" s="5">
        <v>225</v>
      </c>
      <c r="H30" s="5">
        <v>235</v>
      </c>
      <c r="I30" s="5">
        <v>265</v>
      </c>
      <c r="J30" s="5">
        <v>275</v>
      </c>
      <c r="K30" s="5">
        <v>260</v>
      </c>
      <c r="L30" s="5">
        <v>275</v>
      </c>
      <c r="M30" s="5">
        <v>345</v>
      </c>
      <c r="N30" s="5">
        <v>360</v>
      </c>
      <c r="O30" s="5">
        <v>470</v>
      </c>
      <c r="P30" s="5">
        <v>505</v>
      </c>
      <c r="Q30" s="10"/>
      <c r="R30" s="29"/>
    </row>
    <row r="31" spans="2:18" x14ac:dyDescent="0.3">
      <c r="B31" s="20" t="s">
        <v>49</v>
      </c>
      <c r="C31" s="5">
        <v>225</v>
      </c>
      <c r="D31" s="5">
        <v>240</v>
      </c>
      <c r="E31" s="5">
        <v>305</v>
      </c>
      <c r="F31" s="5">
        <v>320</v>
      </c>
      <c r="G31" s="5">
        <v>405</v>
      </c>
      <c r="H31" s="5">
        <v>440</v>
      </c>
      <c r="I31" s="5">
        <v>485</v>
      </c>
      <c r="J31" s="5">
        <v>520</v>
      </c>
      <c r="K31" s="5">
        <v>470</v>
      </c>
      <c r="L31" s="5">
        <v>500</v>
      </c>
      <c r="M31" s="5">
        <v>640</v>
      </c>
      <c r="N31" s="5">
        <v>670</v>
      </c>
      <c r="O31" s="5">
        <v>850</v>
      </c>
      <c r="P31" s="5">
        <v>915</v>
      </c>
      <c r="Q31" s="10"/>
      <c r="R31" s="29"/>
    </row>
    <row r="32" spans="2:18" x14ac:dyDescent="0.3">
      <c r="B32" s="20" t="s">
        <v>50</v>
      </c>
      <c r="C32" s="5">
        <v>375</v>
      </c>
      <c r="D32" s="5">
        <v>415</v>
      </c>
      <c r="E32" s="5">
        <v>515</v>
      </c>
      <c r="F32" s="5">
        <v>555</v>
      </c>
      <c r="G32" s="5">
        <v>675</v>
      </c>
      <c r="H32" s="5">
        <v>755</v>
      </c>
      <c r="I32" s="5">
        <v>815</v>
      </c>
      <c r="J32" s="5">
        <v>895</v>
      </c>
      <c r="K32" s="5">
        <v>775</v>
      </c>
      <c r="L32" s="5">
        <v>860</v>
      </c>
      <c r="M32" s="5">
        <v>1065</v>
      </c>
      <c r="N32" s="5">
        <v>1150</v>
      </c>
      <c r="O32" s="5">
        <v>1395</v>
      </c>
      <c r="P32" s="5">
        <v>1550</v>
      </c>
      <c r="Q32" s="10"/>
      <c r="R32" s="29"/>
    </row>
    <row r="33" spans="2:18" x14ac:dyDescent="0.3">
      <c r="B33" s="20" t="s">
        <v>51</v>
      </c>
      <c r="C33" s="5">
        <v>625</v>
      </c>
      <c r="D33" s="5">
        <v>685</v>
      </c>
      <c r="E33" s="5">
        <v>855</v>
      </c>
      <c r="F33" s="5">
        <v>915</v>
      </c>
      <c r="G33" s="5">
        <v>1125</v>
      </c>
      <c r="H33" s="5">
        <v>1240</v>
      </c>
      <c r="I33" s="5">
        <v>1355</v>
      </c>
      <c r="J33" s="5">
        <v>1470</v>
      </c>
      <c r="K33" s="5">
        <v>1300</v>
      </c>
      <c r="L33" s="5">
        <v>1430</v>
      </c>
      <c r="M33" s="5">
        <v>1775</v>
      </c>
      <c r="N33" s="5">
        <v>1905</v>
      </c>
      <c r="O33" s="5">
        <v>2340</v>
      </c>
      <c r="P33" s="5">
        <v>2560</v>
      </c>
      <c r="Q33" s="10"/>
      <c r="R33" s="29"/>
    </row>
    <row r="34" spans="2:18" x14ac:dyDescent="0.3">
      <c r="B34" s="20" t="s">
        <v>52</v>
      </c>
      <c r="C34" s="5">
        <v>1025</v>
      </c>
      <c r="D34" s="5">
        <v>1110</v>
      </c>
      <c r="E34" s="5">
        <v>1400</v>
      </c>
      <c r="F34" s="11">
        <v>1485</v>
      </c>
      <c r="G34" s="5">
        <v>1845</v>
      </c>
      <c r="H34" s="5">
        <v>2000</v>
      </c>
      <c r="I34" s="5">
        <v>2220</v>
      </c>
      <c r="J34" s="5">
        <v>2375</v>
      </c>
      <c r="K34" s="11">
        <v>2130</v>
      </c>
      <c r="L34" s="11">
        <v>2300</v>
      </c>
      <c r="M34" s="11">
        <v>2890</v>
      </c>
      <c r="N34" s="11">
        <v>3060</v>
      </c>
      <c r="O34" s="5">
        <v>3835</v>
      </c>
      <c r="P34" s="5">
        <v>4140</v>
      </c>
      <c r="Q34" s="10"/>
      <c r="R34" s="29"/>
    </row>
    <row r="35" spans="2:18" x14ac:dyDescent="0.3">
      <c r="B35" s="20" t="s">
        <v>53</v>
      </c>
      <c r="C35" s="5">
        <v>1560</v>
      </c>
      <c r="D35" s="5">
        <v>1680</v>
      </c>
      <c r="E35" s="5">
        <v>2100</v>
      </c>
      <c r="F35" s="5">
        <v>2220</v>
      </c>
      <c r="G35" s="5">
        <v>2810</v>
      </c>
      <c r="H35" s="5">
        <v>3025</v>
      </c>
      <c r="I35" s="5">
        <v>3350</v>
      </c>
      <c r="J35" s="5">
        <v>3520</v>
      </c>
      <c r="K35" s="5">
        <v>3040</v>
      </c>
      <c r="L35" s="5">
        <v>3290</v>
      </c>
      <c r="M35" s="5">
        <v>4200</v>
      </c>
      <c r="N35" s="5">
        <v>4450</v>
      </c>
      <c r="O35" s="5">
        <v>5470</v>
      </c>
      <c r="P35" s="5">
        <v>5920</v>
      </c>
      <c r="Q35" s="10"/>
      <c r="R35" s="29"/>
    </row>
    <row r="36" spans="2:18" x14ac:dyDescent="0.3">
      <c r="B36" s="20" t="s">
        <v>54</v>
      </c>
      <c r="C36" s="5">
        <v>2565</v>
      </c>
      <c r="D36" s="5">
        <v>2730</v>
      </c>
      <c r="E36" s="5">
        <v>3440</v>
      </c>
      <c r="F36" s="5">
        <v>3605</v>
      </c>
      <c r="G36" s="10"/>
      <c r="H36" s="10"/>
      <c r="I36" s="10"/>
      <c r="J36" s="10"/>
      <c r="K36" s="5">
        <v>4420</v>
      </c>
      <c r="L36" s="5">
        <v>4970</v>
      </c>
      <c r="M36" s="5">
        <v>5940</v>
      </c>
      <c r="N36" s="5">
        <v>6490</v>
      </c>
      <c r="O36" s="10"/>
      <c r="P36" s="10"/>
      <c r="Q36" s="10"/>
      <c r="R36" s="29"/>
    </row>
    <row r="37" spans="2:18" x14ac:dyDescent="0.3">
      <c r="B37" s="20" t="s">
        <v>55</v>
      </c>
      <c r="C37" s="5">
        <v>3780</v>
      </c>
      <c r="D37" s="5">
        <v>4000</v>
      </c>
      <c r="E37" s="5">
        <v>4770</v>
      </c>
      <c r="F37" s="5">
        <v>4990</v>
      </c>
      <c r="G37" s="10"/>
      <c r="H37" s="10"/>
      <c r="I37" s="10"/>
      <c r="J37" s="10"/>
      <c r="K37" s="5">
        <v>5850</v>
      </c>
      <c r="L37" s="5">
        <v>6185</v>
      </c>
      <c r="M37" s="5">
        <v>7500</v>
      </c>
      <c r="N37" s="5">
        <v>7835</v>
      </c>
      <c r="O37" s="10"/>
      <c r="P37" s="10"/>
      <c r="Q37" s="10"/>
      <c r="R37" s="29"/>
    </row>
    <row r="38" spans="2:18" x14ac:dyDescent="0.3">
      <c r="B38" s="20" t="s">
        <v>56</v>
      </c>
      <c r="C38" s="5">
        <v>5400</v>
      </c>
      <c r="D38" s="5">
        <v>5635</v>
      </c>
      <c r="E38" s="5">
        <v>6660</v>
      </c>
      <c r="F38" s="5">
        <v>6895</v>
      </c>
      <c r="G38" s="10"/>
      <c r="H38" s="10"/>
      <c r="I38" s="10"/>
      <c r="J38" s="10"/>
      <c r="K38" s="5">
        <v>9270</v>
      </c>
      <c r="L38" s="5">
        <v>9720</v>
      </c>
      <c r="M38" s="5">
        <v>11250</v>
      </c>
      <c r="N38" s="5">
        <v>11700</v>
      </c>
      <c r="O38" s="10"/>
      <c r="P38" s="10"/>
      <c r="Q38" s="10"/>
      <c r="R38" s="29"/>
    </row>
    <row r="39" spans="2:18" ht="15" thickBot="1" x14ac:dyDescent="0.35">
      <c r="B39" s="22" t="s">
        <v>57</v>
      </c>
      <c r="C39" s="30">
        <v>8150</v>
      </c>
      <c r="D39" s="30">
        <v>8460</v>
      </c>
      <c r="E39" s="30">
        <v>11120</v>
      </c>
      <c r="F39" s="30">
        <v>11430</v>
      </c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2"/>
    </row>
    <row r="40" spans="2:18" x14ac:dyDescent="0.3">
      <c r="B40" s="16" t="s">
        <v>58</v>
      </c>
      <c r="C40" s="26">
        <v>230</v>
      </c>
      <c r="D40" s="26">
        <v>250</v>
      </c>
      <c r="E40" s="26">
        <v>320</v>
      </c>
      <c r="F40" s="26">
        <v>355</v>
      </c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8"/>
    </row>
    <row r="41" spans="2:18" x14ac:dyDescent="0.3">
      <c r="B41" s="20" t="s">
        <v>59</v>
      </c>
      <c r="C41" s="5">
        <v>290</v>
      </c>
      <c r="D41" s="5">
        <v>320</v>
      </c>
      <c r="E41" s="5">
        <v>400</v>
      </c>
      <c r="F41" s="5">
        <v>455</v>
      </c>
      <c r="G41" s="10"/>
      <c r="H41" s="10"/>
      <c r="I41" s="10"/>
      <c r="J41" s="10"/>
      <c r="K41" s="5">
        <v>610</v>
      </c>
      <c r="L41" s="5">
        <v>665</v>
      </c>
      <c r="M41" s="5">
        <v>830</v>
      </c>
      <c r="N41" s="5">
        <v>945</v>
      </c>
      <c r="O41" s="10"/>
      <c r="P41" s="10"/>
      <c r="Q41" s="10"/>
      <c r="R41" s="29"/>
    </row>
    <row r="42" spans="2:18" x14ac:dyDescent="0.3">
      <c r="B42" s="20" t="s">
        <v>60</v>
      </c>
      <c r="C42" s="5">
        <v>520</v>
      </c>
      <c r="D42" s="5">
        <v>620</v>
      </c>
      <c r="E42" s="5">
        <v>685</v>
      </c>
      <c r="F42" s="5">
        <v>820</v>
      </c>
      <c r="G42" s="10"/>
      <c r="H42" s="10"/>
      <c r="I42" s="10"/>
      <c r="J42" s="10"/>
      <c r="K42" s="5">
        <v>870</v>
      </c>
      <c r="L42" s="5">
        <v>1030</v>
      </c>
      <c r="M42" s="5">
        <v>1215</v>
      </c>
      <c r="N42" s="5">
        <v>1490</v>
      </c>
      <c r="O42" s="10"/>
      <c r="P42" s="10"/>
      <c r="Q42" s="10"/>
      <c r="R42" s="29"/>
    </row>
    <row r="43" spans="2:18" x14ac:dyDescent="0.3">
      <c r="B43" s="20" t="s">
        <v>61</v>
      </c>
      <c r="C43" s="5">
        <v>900</v>
      </c>
      <c r="D43" s="5">
        <v>1000</v>
      </c>
      <c r="E43" s="5">
        <v>1215</v>
      </c>
      <c r="F43" s="15">
        <v>1330</v>
      </c>
      <c r="G43" s="10"/>
      <c r="H43" s="10"/>
      <c r="I43" s="10"/>
      <c r="J43" s="10"/>
      <c r="K43" s="5">
        <v>2070</v>
      </c>
      <c r="L43" s="5">
        <v>2085</v>
      </c>
      <c r="M43" s="5">
        <v>2725</v>
      </c>
      <c r="N43" s="5">
        <v>2765</v>
      </c>
      <c r="O43" s="10"/>
      <c r="P43" s="10"/>
      <c r="Q43" s="10"/>
      <c r="R43" s="29"/>
    </row>
    <row r="44" spans="2:18" x14ac:dyDescent="0.3">
      <c r="B44" s="20" t="s">
        <v>62</v>
      </c>
      <c r="C44" s="5">
        <v>1620</v>
      </c>
      <c r="D44" s="5">
        <v>1920</v>
      </c>
      <c r="E44" s="5">
        <v>2265</v>
      </c>
      <c r="F44" s="5">
        <v>2620</v>
      </c>
      <c r="G44" s="10"/>
      <c r="H44" s="10"/>
      <c r="I44" s="10"/>
      <c r="J44" s="10"/>
      <c r="K44" s="5">
        <v>3600</v>
      </c>
      <c r="L44" s="5">
        <v>4000</v>
      </c>
      <c r="M44" s="5">
        <v>4950</v>
      </c>
      <c r="N44" s="5">
        <v>5460</v>
      </c>
      <c r="O44" s="10"/>
      <c r="P44" s="10"/>
      <c r="Q44" s="10"/>
      <c r="R44" s="29"/>
    </row>
    <row r="45" spans="2:18" x14ac:dyDescent="0.3">
      <c r="B45" s="20" t="s">
        <v>63</v>
      </c>
      <c r="C45" s="5">
        <v>2945</v>
      </c>
      <c r="D45" s="5">
        <v>3000</v>
      </c>
      <c r="E45" s="5">
        <v>3940</v>
      </c>
      <c r="F45" s="11">
        <v>4015</v>
      </c>
      <c r="G45" s="10"/>
      <c r="H45" s="10"/>
      <c r="I45" s="10"/>
      <c r="J45" s="10"/>
      <c r="K45" s="11">
        <v>5510</v>
      </c>
      <c r="L45" s="11">
        <v>6200</v>
      </c>
      <c r="M45" s="11">
        <v>7000</v>
      </c>
      <c r="N45" s="11">
        <v>8300</v>
      </c>
      <c r="O45" s="10"/>
      <c r="P45" s="10"/>
      <c r="Q45" s="10"/>
      <c r="R45" s="29"/>
    </row>
    <row r="46" spans="2:18" x14ac:dyDescent="0.3">
      <c r="B46" s="20" t="s">
        <v>64</v>
      </c>
      <c r="C46" s="5">
        <v>5700</v>
      </c>
      <c r="D46" s="5">
        <v>5880</v>
      </c>
      <c r="E46" s="5">
        <v>7530</v>
      </c>
      <c r="F46" s="5">
        <v>7865</v>
      </c>
      <c r="G46" s="10"/>
      <c r="H46" s="10"/>
      <c r="I46" s="10"/>
      <c r="J46" s="10"/>
      <c r="K46" s="5">
        <v>10450</v>
      </c>
      <c r="L46" s="5">
        <v>10950</v>
      </c>
      <c r="M46" s="5">
        <v>14260</v>
      </c>
      <c r="N46" s="5">
        <v>15070</v>
      </c>
      <c r="O46" s="10"/>
      <c r="P46" s="10"/>
      <c r="Q46" s="10"/>
      <c r="R46" s="29"/>
    </row>
    <row r="47" spans="2:18" ht="15" thickBot="1" x14ac:dyDescent="0.35">
      <c r="B47" s="22" t="s">
        <v>65</v>
      </c>
      <c r="C47" s="30">
        <v>6750</v>
      </c>
      <c r="D47" s="30">
        <v>7160</v>
      </c>
      <c r="E47" s="30">
        <v>9300</v>
      </c>
      <c r="F47" s="30">
        <v>9910</v>
      </c>
      <c r="G47" s="31"/>
      <c r="H47" s="31"/>
      <c r="I47" s="31"/>
      <c r="J47" s="31"/>
      <c r="K47" s="30">
        <v>12060</v>
      </c>
      <c r="L47" s="30">
        <v>12410</v>
      </c>
      <c r="M47" s="30">
        <v>16500</v>
      </c>
      <c r="N47" s="30">
        <v>17150</v>
      </c>
      <c r="O47" s="31"/>
      <c r="P47" s="31"/>
      <c r="Q47" s="31"/>
      <c r="R47" s="32"/>
    </row>
  </sheetData>
  <sheetProtection algorithmName="SHA-512" hashValue="IcepysfgBmvBJGtP9BkHDxKUq0+rMbYps8hoNHiFi3LwHYX0i9JbGnvnpJIO6nO42tgeVv8mZaVTbv7nR4GjOw==" saltValue="vwiQ+zUMKuYTmjvQAZgBEg==" spinCount="100000" sheet="1" objects="1" scenarios="1"/>
  <mergeCells count="9">
    <mergeCell ref="B25:B27"/>
    <mergeCell ref="C25:J26"/>
    <mergeCell ref="K25:R26"/>
    <mergeCell ref="G2:G3"/>
    <mergeCell ref="B2:B3"/>
    <mergeCell ref="C2:C3"/>
    <mergeCell ref="D2:D3"/>
    <mergeCell ref="E2:E3"/>
    <mergeCell ref="F2:F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6"/>
  <sheetViews>
    <sheetView showGridLines="0" zoomScale="115" zoomScaleNormal="115" workbookViewId="0">
      <selection activeCell="J17" sqref="J17"/>
    </sheetView>
  </sheetViews>
  <sheetFormatPr baseColWidth="10" defaultRowHeight="14.4" x14ac:dyDescent="0.3"/>
  <cols>
    <col min="7" max="8" width="11.44140625"/>
    <col min="10" max="10" width="7.33203125" customWidth="1"/>
  </cols>
  <sheetData>
    <row r="1" spans="1:11" ht="18" x14ac:dyDescent="0.35">
      <c r="A1" s="13" t="s">
        <v>82</v>
      </c>
    </row>
    <row r="2" spans="1:11" x14ac:dyDescent="0.3">
      <c r="A2" t="s">
        <v>83</v>
      </c>
    </row>
    <row r="3" spans="1:11" ht="15" customHeight="1" x14ac:dyDescent="0.3">
      <c r="A3" t="s">
        <v>84</v>
      </c>
    </row>
    <row r="4" spans="1:11" ht="15" customHeight="1" x14ac:dyDescent="0.35">
      <c r="A4" s="13"/>
    </row>
    <row r="5" spans="1:11" ht="21" x14ac:dyDescent="0.4">
      <c r="A5" s="44" t="s">
        <v>73</v>
      </c>
      <c r="K5" s="44" t="s">
        <v>73</v>
      </c>
    </row>
    <row r="6" spans="1:11" ht="21" customHeight="1" x14ac:dyDescent="0.4">
      <c r="A6" s="45" t="s">
        <v>74</v>
      </c>
      <c r="B6" s="43"/>
      <c r="C6" s="43"/>
      <c r="D6" s="43"/>
      <c r="E6" s="43"/>
      <c r="F6" s="43"/>
      <c r="G6" s="43"/>
      <c r="H6" s="43"/>
      <c r="I6" s="43"/>
      <c r="J6" s="43"/>
      <c r="K6" s="45" t="s">
        <v>72</v>
      </c>
    </row>
    <row r="7" spans="1:11" ht="21" x14ac:dyDescent="0.4">
      <c r="A7" s="45" t="s">
        <v>75</v>
      </c>
      <c r="B7" s="43"/>
      <c r="C7" s="43"/>
      <c r="D7" s="43"/>
      <c r="E7" s="43"/>
      <c r="F7" s="43"/>
      <c r="G7" s="43"/>
      <c r="H7" s="43"/>
      <c r="I7" s="43"/>
      <c r="J7" s="43"/>
      <c r="K7" s="45" t="s">
        <v>76</v>
      </c>
    </row>
    <row r="9" spans="1:11" x14ac:dyDescent="0.3">
      <c r="A9" s="6" t="s">
        <v>70</v>
      </c>
      <c r="K9" s="6" t="s">
        <v>70</v>
      </c>
    </row>
    <row r="10" spans="1:11" x14ac:dyDescent="0.3">
      <c r="A10" t="s">
        <v>89</v>
      </c>
      <c r="K10" t="s">
        <v>77</v>
      </c>
    </row>
    <row r="11" spans="1:11" x14ac:dyDescent="0.3">
      <c r="A11" t="s">
        <v>79</v>
      </c>
      <c r="K11" t="s">
        <v>78</v>
      </c>
    </row>
    <row r="12" spans="1:11" x14ac:dyDescent="0.3">
      <c r="A12" t="s">
        <v>85</v>
      </c>
      <c r="K12" t="s">
        <v>79</v>
      </c>
    </row>
    <row r="13" spans="1:11" x14ac:dyDescent="0.3">
      <c r="A13" s="6" t="s">
        <v>71</v>
      </c>
      <c r="K13" s="6" t="s">
        <v>71</v>
      </c>
    </row>
    <row r="14" spans="1:11" x14ac:dyDescent="0.3">
      <c r="A14" t="s">
        <v>80</v>
      </c>
      <c r="K14" t="s">
        <v>87</v>
      </c>
    </row>
    <row r="15" spans="1:11" x14ac:dyDescent="0.3">
      <c r="K15" t="s">
        <v>88</v>
      </c>
    </row>
    <row r="16" spans="1:11" x14ac:dyDescent="0.3">
      <c r="K16" t="s">
        <v>86</v>
      </c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Berechnungstool</vt:lpstr>
      <vt:lpstr>Katalogtabellen</vt:lpstr>
      <vt:lpstr>Empfehlung_Druckregelventil</vt:lpstr>
      <vt:lpstr>Empfehlung_Druckregelventil!Druckbereich</vt:lpstr>
    </vt:vector>
  </TitlesOfParts>
  <Company>SCHUNK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D.Barta</dc:creator>
  <cp:lastModifiedBy>Zuber, Janina</cp:lastModifiedBy>
  <cp:lastPrinted>2016-03-16T07:09:47Z</cp:lastPrinted>
  <dcterms:created xsi:type="dcterms:W3CDTF">2015-11-26T06:30:41Z</dcterms:created>
  <dcterms:modified xsi:type="dcterms:W3CDTF">2024-02-14T09:48:03Z</dcterms:modified>
</cp:coreProperties>
</file>